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5200" windowHeight="11985" firstSheet="5" activeTab="5"/>
  </bookViews>
  <sheets>
    <sheet name="Minimum Diameter" sheetId="1" r:id="rId1"/>
    <sheet name="Aluminum Diameter" sheetId="2" r:id="rId2"/>
    <sheet name="Steel Diameter" sheetId="3" r:id="rId3"/>
    <sheet name="Copper Diameter" sheetId="4" r:id="rId4"/>
    <sheet name="Titanium Diameter" sheetId="5" r:id="rId5"/>
    <sheet name="Stress Calculations" sheetId="6" r:id="rId6"/>
    <sheet name="Aluminum Thermal" sheetId="7" r:id="rId7"/>
    <sheet name="Steel Thermal" sheetId="8" r:id="rId8"/>
    <sheet name="Copper Thermal" sheetId="9" r:id="rId9"/>
    <sheet name="Titanium Thermal" sheetId="10" r:id="rId10"/>
    <sheet name="Fatigue Analysis" sheetId="12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2" l="1"/>
  <c r="D4" i="12"/>
  <c r="D5" i="12"/>
  <c r="D6" i="12"/>
  <c r="D7" i="12"/>
  <c r="D8" i="12"/>
  <c r="D9" i="12"/>
  <c r="D10" i="12"/>
  <c r="D11" i="12"/>
  <c r="D12" i="12"/>
  <c r="D13" i="12"/>
  <c r="D14" i="12"/>
  <c r="D15" i="12"/>
  <c r="D2" i="12"/>
  <c r="C3" i="12" l="1"/>
  <c r="C4" i="12"/>
  <c r="C5" i="12"/>
  <c r="C6" i="12"/>
  <c r="C7" i="12"/>
  <c r="C8" i="12"/>
  <c r="C9" i="12"/>
  <c r="C10" i="12"/>
  <c r="C11" i="12"/>
  <c r="C12" i="12"/>
  <c r="C13" i="12"/>
  <c r="C14" i="12"/>
  <c r="C15" i="12"/>
  <c r="C2" i="12"/>
  <c r="B3" i="12"/>
  <c r="B4" i="12"/>
  <c r="B5" i="12"/>
  <c r="B6" i="12"/>
  <c r="B7" i="12"/>
  <c r="B8" i="12"/>
  <c r="B9" i="12"/>
  <c r="B10" i="12"/>
  <c r="B11" i="12"/>
  <c r="B12" i="12"/>
  <c r="B13" i="12"/>
  <c r="B14" i="12"/>
  <c r="B15" i="12"/>
  <c r="B2" i="12"/>
  <c r="B29" i="6" l="1"/>
  <c r="B30" i="6"/>
  <c r="B31" i="6"/>
  <c r="B28" i="6"/>
  <c r="B25" i="6"/>
  <c r="B26" i="6"/>
  <c r="B27" i="6"/>
  <c r="B24" i="6"/>
  <c r="B21" i="6"/>
  <c r="B22" i="6"/>
  <c r="B23" i="6"/>
  <c r="B20" i="6"/>
  <c r="B17" i="6"/>
  <c r="B18" i="6"/>
  <c r="B19" i="6"/>
  <c r="B16" i="6"/>
  <c r="B13" i="6"/>
  <c r="B14" i="6"/>
  <c r="B15" i="6"/>
  <c r="B12" i="6"/>
  <c r="B21" i="10" l="1"/>
  <c r="C21" i="10" s="1"/>
  <c r="B20" i="10"/>
  <c r="C20" i="10" s="1"/>
  <c r="B19" i="10"/>
  <c r="C19" i="10" s="1"/>
  <c r="B18" i="10"/>
  <c r="C18" i="10" s="1"/>
  <c r="B17" i="10"/>
  <c r="C17" i="10" s="1"/>
  <c r="B16" i="10"/>
  <c r="C16" i="10" s="1"/>
  <c r="B15" i="10"/>
  <c r="C15" i="10" s="1"/>
  <c r="B14" i="10"/>
  <c r="C14" i="10" s="1"/>
  <c r="B13" i="10"/>
  <c r="C13" i="10" s="1"/>
  <c r="B12" i="10"/>
  <c r="C12" i="10" s="1"/>
  <c r="B11" i="10"/>
  <c r="C11" i="10" s="1"/>
  <c r="B10" i="10"/>
  <c r="C10" i="10" s="1"/>
  <c r="B9" i="10"/>
  <c r="C9" i="10" s="1"/>
  <c r="B8" i="10"/>
  <c r="C8" i="10" s="1"/>
  <c r="B7" i="10"/>
  <c r="C7" i="10" s="1"/>
  <c r="B6" i="10"/>
  <c r="C6" i="10" s="1"/>
  <c r="B21" i="9"/>
  <c r="C21" i="9" s="1"/>
  <c r="B20" i="9"/>
  <c r="C20" i="9" s="1"/>
  <c r="C19" i="9"/>
  <c r="B19" i="9"/>
  <c r="B18" i="9"/>
  <c r="C18" i="9" s="1"/>
  <c r="C17" i="9"/>
  <c r="B17" i="9"/>
  <c r="B16" i="9"/>
  <c r="C16" i="9" s="1"/>
  <c r="C15" i="9"/>
  <c r="B15" i="9"/>
  <c r="B14" i="9"/>
  <c r="C14" i="9" s="1"/>
  <c r="C13" i="9"/>
  <c r="B13" i="9"/>
  <c r="B12" i="9"/>
  <c r="C12" i="9" s="1"/>
  <c r="C11" i="9"/>
  <c r="B11" i="9"/>
  <c r="B10" i="9"/>
  <c r="C10" i="9" s="1"/>
  <c r="C9" i="9"/>
  <c r="B9" i="9"/>
  <c r="B8" i="9"/>
  <c r="C8" i="9" s="1"/>
  <c r="C7" i="9"/>
  <c r="B7" i="9"/>
  <c r="B6" i="9"/>
  <c r="C6" i="9" s="1"/>
  <c r="B21" i="8"/>
  <c r="C21" i="8" s="1"/>
  <c r="B20" i="8"/>
  <c r="C20" i="8" s="1"/>
  <c r="B19" i="8"/>
  <c r="C19" i="8" s="1"/>
  <c r="B18" i="8"/>
  <c r="C18" i="8" s="1"/>
  <c r="B17" i="8"/>
  <c r="C17" i="8" s="1"/>
  <c r="B16" i="8"/>
  <c r="C16" i="8" s="1"/>
  <c r="B15" i="8"/>
  <c r="C15" i="8" s="1"/>
  <c r="B14" i="8"/>
  <c r="C14" i="8" s="1"/>
  <c r="B13" i="8"/>
  <c r="C13" i="8" s="1"/>
  <c r="B12" i="8"/>
  <c r="C12" i="8" s="1"/>
  <c r="B11" i="8"/>
  <c r="C11" i="8" s="1"/>
  <c r="B10" i="8"/>
  <c r="C10" i="8" s="1"/>
  <c r="B9" i="8"/>
  <c r="C9" i="8" s="1"/>
  <c r="B8" i="8"/>
  <c r="C8" i="8" s="1"/>
  <c r="B7" i="8"/>
  <c r="C7" i="8" s="1"/>
  <c r="B6" i="8"/>
  <c r="C6" i="8" s="1"/>
  <c r="C7" i="7" l="1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6" i="7"/>
  <c r="B7" i="6" l="1"/>
  <c r="B6" i="6"/>
  <c r="B3" i="6"/>
  <c r="F3" i="1" l="1"/>
  <c r="F4" i="1"/>
  <c r="F5" i="1"/>
  <c r="F2" i="1"/>
  <c r="E3" i="1"/>
  <c r="E4" i="1"/>
  <c r="E5" i="1"/>
  <c r="E2" i="1"/>
  <c r="D3" i="1"/>
  <c r="D4" i="1"/>
  <c r="D5" i="1"/>
  <c r="B13" i="1"/>
  <c r="B14" i="1" s="1"/>
  <c r="D2" i="1" s="1"/>
</calcChain>
</file>

<file path=xl/sharedStrings.xml><?xml version="1.0" encoding="utf-8"?>
<sst xmlns="http://schemas.openxmlformats.org/spreadsheetml/2006/main" count="191" uniqueCount="72">
  <si>
    <t>Copper</t>
  </si>
  <si>
    <t>Aluminum</t>
  </si>
  <si>
    <t>Titanium</t>
  </si>
  <si>
    <t xml:space="preserve">Steel </t>
  </si>
  <si>
    <t>Capability</t>
  </si>
  <si>
    <t>e=l-lo/lo</t>
  </si>
  <si>
    <t>σ=P/Ao</t>
  </si>
  <si>
    <t>Weight</t>
  </si>
  <si>
    <t>Length</t>
  </si>
  <si>
    <t>Allowable Stretch</t>
  </si>
  <si>
    <t>Max Length</t>
  </si>
  <si>
    <t>Strain</t>
  </si>
  <si>
    <t>tons</t>
  </si>
  <si>
    <t>lbs</t>
  </si>
  <si>
    <t>ft</t>
  </si>
  <si>
    <t xml:space="preserve">ft </t>
  </si>
  <si>
    <t xml:space="preserve">Elasticity (psi) </t>
  </si>
  <si>
    <t>Load (lbs)</t>
  </si>
  <si>
    <t>E=σ/e</t>
  </si>
  <si>
    <t>in^2</t>
  </si>
  <si>
    <t>Stress (psi)</t>
  </si>
  <si>
    <t>Min. Diameter (in) CSA</t>
  </si>
  <si>
    <t>Too big</t>
  </si>
  <si>
    <t>Too small</t>
  </si>
  <si>
    <t>Best Diameter to use</t>
  </si>
  <si>
    <t xml:space="preserve">in. </t>
  </si>
  <si>
    <t>Steel</t>
  </si>
  <si>
    <t>in.</t>
  </si>
  <si>
    <t>Stress Calculations</t>
  </si>
  <si>
    <t>Capacity (tons)</t>
  </si>
  <si>
    <t>Weight (lbs)</t>
  </si>
  <si>
    <t>Length (ft)</t>
  </si>
  <si>
    <t>Allowable stretch</t>
  </si>
  <si>
    <t>Max. length (ft)</t>
  </si>
  <si>
    <t>Cable diameter (in)</t>
  </si>
  <si>
    <t>Poisson's ratio</t>
  </si>
  <si>
    <t>Al</t>
  </si>
  <si>
    <t>Cu</t>
  </si>
  <si>
    <t>Ti</t>
  </si>
  <si>
    <t>Aluminum (Al)</t>
  </si>
  <si>
    <t>Steel (Fe)</t>
  </si>
  <si>
    <t>Copper (Cu)</t>
  </si>
  <si>
    <t>Titanium (Ti)</t>
  </si>
  <si>
    <t>ΔL=α*Lo*ΔT</t>
  </si>
  <si>
    <t>Temp (F)</t>
  </si>
  <si>
    <t>α (aluminum)</t>
  </si>
  <si>
    <t>in/in-F</t>
  </si>
  <si>
    <t>ΔL (in)</t>
  </si>
  <si>
    <t>ΔT (F)</t>
  </si>
  <si>
    <t>Original Temperature</t>
  </si>
  <si>
    <t>F</t>
  </si>
  <si>
    <t>Original Length (Lo)</t>
  </si>
  <si>
    <t>25ft</t>
  </si>
  <si>
    <t>in</t>
  </si>
  <si>
    <t>α (steel)</t>
  </si>
  <si>
    <t>α (copper)</t>
  </si>
  <si>
    <t xml:space="preserve"> </t>
  </si>
  <si>
    <t>α (titanium)</t>
  </si>
  <si>
    <t>1/2</t>
  </si>
  <si>
    <t>Right size</t>
  </si>
  <si>
    <t>Diameter (in.)</t>
  </si>
  <si>
    <t>1/4</t>
  </si>
  <si>
    <t>3/8</t>
  </si>
  <si>
    <t>Fe</t>
  </si>
  <si>
    <t>Cable CSA (in.^2)</t>
  </si>
  <si>
    <t>Cable Stress (psi)</t>
  </si>
  <si>
    <t>Lateral Strain</t>
  </si>
  <si>
    <t>Stress/strain (psi)</t>
  </si>
  <si>
    <t>Lateral Stress (psi)</t>
  </si>
  <si>
    <t>Radius (in.)</t>
  </si>
  <si>
    <t>CSA (in^2)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</si>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</sst>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0" fontId="1" fillId="0" borderId="0" xfId="0" applyFont="1"/>
    <xf numFmtId="9" fontId="0" fillId="0" borderId="0" xfId="0" applyNumberFormat="1"/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12" fontId="0" fillId="0" borderId="0" xfId="0" quotePrefix="1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Stress vs Diameter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'Stress Calculations'!$B$8:$B$11</c:f>
              <c:numCache>
                <c:formatCode>General</c:formatCode>
                <c:ptCount val="4"/>
                <c:pt idx="0">
                  <c:v>0.5</c:v>
                </c:pt>
                <c:pt idx="1">
                  <c:v>0.25</c:v>
                </c:pt>
                <c:pt idx="2">
                  <c:v>0.375</c:v>
                </c:pt>
                <c:pt idx="3">
                  <c:v>0.375</c:v>
                </c:pt>
              </c:numCache>
            </c:numRef>
          </c:cat>
          <c:val>
            <c:numRef>
              <c:f>'Stress Calculations'!$B$16:$B$19</c:f>
              <c:numCache>
                <c:formatCode>General</c:formatCode>
                <c:ptCount val="4"/>
                <c:pt idx="0">
                  <c:v>611154.98217122443</c:v>
                </c:pt>
                <c:pt idx="1">
                  <c:v>2444619.9286848977</c:v>
                </c:pt>
                <c:pt idx="2">
                  <c:v>1086497.7460821769</c:v>
                </c:pt>
                <c:pt idx="3">
                  <c:v>1086497.7460821769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849472"/>
        <c:axId val="369852216"/>
      </c:lineChart>
      <c:catAx>
        <c:axId val="369849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Diameter</a:t>
                </a:r>
                <a:r>
                  <a:rPr lang="en-US" baseline="0"/>
                  <a:t> (in.)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852216"/>
        <c:crosses val="autoZero"/>
        <c:auto val="1"/>
        <c:lblAlgn val="ctr"/>
        <c:lblOffset val="100"/>
        <c:noMultiLvlLbl val="0"/>
      </c:catAx>
      <c:valAx>
        <c:axId val="369852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Stress</a:t>
                </a:r>
                <a:r>
                  <a:rPr lang="en-US" baseline="0"/>
                  <a:t> (psi)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849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 vs length change (aluminum)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 vs length change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'Aluminum Thermal'!$A$6:$A$21</c:f>
              <c:numCache>
                <c:formatCode>General</c:formatCode>
                <c:ptCount val="1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</c:numCache>
            </c:numRef>
          </c:cat>
          <c:val>
            <c:numRef>
              <c:f>'Aluminum Thermal'!$C$6:$C$21</c:f>
              <c:numCache>
                <c:formatCode>General</c:formatCode>
                <c:ptCount val="16"/>
                <c:pt idx="0">
                  <c:v>-0.26724000000000003</c:v>
                </c:pt>
                <c:pt idx="1">
                  <c:v>-0.18864000000000003</c:v>
                </c:pt>
                <c:pt idx="2">
                  <c:v>-0.11004000000000001</c:v>
                </c:pt>
                <c:pt idx="3">
                  <c:v>-3.1440000000000003E-2</c:v>
                </c:pt>
                <c:pt idx="4">
                  <c:v>4.7160000000000007E-2</c:v>
                </c:pt>
                <c:pt idx="5">
                  <c:v>0.12576000000000001</c:v>
                </c:pt>
                <c:pt idx="6">
                  <c:v>0.20436000000000001</c:v>
                </c:pt>
                <c:pt idx="7">
                  <c:v>0.28296000000000004</c:v>
                </c:pt>
                <c:pt idx="8">
                  <c:v>0.36156000000000005</c:v>
                </c:pt>
                <c:pt idx="9">
                  <c:v>0.44016000000000005</c:v>
                </c:pt>
                <c:pt idx="10">
                  <c:v>0.51876</c:v>
                </c:pt>
                <c:pt idx="11">
                  <c:v>0.59736</c:v>
                </c:pt>
                <c:pt idx="12">
                  <c:v>0.67596000000000001</c:v>
                </c:pt>
                <c:pt idx="13">
                  <c:v>0.75456000000000012</c:v>
                </c:pt>
                <c:pt idx="14">
                  <c:v>0.83316000000000012</c:v>
                </c:pt>
                <c:pt idx="15">
                  <c:v>0.91176000000000013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854568"/>
        <c:axId val="369849864"/>
      </c:lineChart>
      <c:catAx>
        <c:axId val="369854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</a:t>
                </a:r>
                <a:r>
                  <a:rPr lang="en-US" baseline="0"/>
                  <a:t> (F)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849864"/>
        <c:crosses val="autoZero"/>
        <c:auto val="1"/>
        <c:lblAlgn val="ctr"/>
        <c:lblOffset val="100"/>
        <c:noMultiLvlLbl val="0"/>
      </c:catAx>
      <c:valAx>
        <c:axId val="369849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Change</a:t>
                </a:r>
                <a:r>
                  <a:rPr lang="en-US" baseline="0"/>
                  <a:t> in Length (in.)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854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 vs length change (steel)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 vs length change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'Steel Thermal'!$A$6:$A$21</c:f>
              <c:numCache>
                <c:formatCode>General</c:formatCode>
                <c:ptCount val="1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</c:numCache>
            </c:numRef>
          </c:cat>
          <c:val>
            <c:numRef>
              <c:f>'Steel Thermal'!$C$6:$C$21</c:f>
              <c:numCache>
                <c:formatCode>General</c:formatCode>
                <c:ptCount val="16"/>
                <c:pt idx="0">
                  <c:v>-0.147288</c:v>
                </c:pt>
                <c:pt idx="1">
                  <c:v>-0.103968</c:v>
                </c:pt>
                <c:pt idx="2">
                  <c:v>-6.0648000000000001E-2</c:v>
                </c:pt>
                <c:pt idx="3">
                  <c:v>-1.7328E-2</c:v>
                </c:pt>
                <c:pt idx="4">
                  <c:v>2.5992000000000001E-2</c:v>
                </c:pt>
                <c:pt idx="5">
                  <c:v>6.9311999999999999E-2</c:v>
                </c:pt>
                <c:pt idx="6">
                  <c:v>0.112632</c:v>
                </c:pt>
                <c:pt idx="7">
                  <c:v>0.15595200000000001</c:v>
                </c:pt>
                <c:pt idx="8">
                  <c:v>0.199272</c:v>
                </c:pt>
                <c:pt idx="9">
                  <c:v>0.242592</c:v>
                </c:pt>
                <c:pt idx="10">
                  <c:v>0.285912</c:v>
                </c:pt>
                <c:pt idx="11">
                  <c:v>0.32923199999999997</c:v>
                </c:pt>
                <c:pt idx="12">
                  <c:v>0.37255199999999999</c:v>
                </c:pt>
                <c:pt idx="13">
                  <c:v>0.41587200000000002</c:v>
                </c:pt>
                <c:pt idx="14">
                  <c:v>0.45919199999999999</c:v>
                </c:pt>
                <c:pt idx="15">
                  <c:v>0.50251199999999996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853000"/>
        <c:axId val="369850256"/>
      </c:lineChart>
      <c:catAx>
        <c:axId val="369853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</a:t>
                </a:r>
                <a:r>
                  <a:rPr lang="en-US" baseline="0"/>
                  <a:t> (F)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850256"/>
        <c:crosses val="autoZero"/>
        <c:auto val="1"/>
        <c:lblAlgn val="ctr"/>
        <c:lblOffset val="100"/>
        <c:noMultiLvlLbl val="0"/>
      </c:catAx>
      <c:valAx>
        <c:axId val="36985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Change</a:t>
                </a:r>
                <a:r>
                  <a:rPr lang="en-US" baseline="0"/>
                  <a:t> in Length (in.)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853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 vs length change (copper)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 vs length change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'Copper Thermal'!$A$6:$A$21</c:f>
              <c:numCache>
                <c:formatCode>General</c:formatCode>
                <c:ptCount val="1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</c:numCache>
            </c:numRef>
          </c:cat>
          <c:val>
            <c:numRef>
              <c:f>'Copper Thermal'!$C$6:$C$21</c:f>
              <c:numCache>
                <c:formatCode>General</c:formatCode>
                <c:ptCount val="16"/>
                <c:pt idx="0">
                  <c:v>-0.21012</c:v>
                </c:pt>
                <c:pt idx="1">
                  <c:v>-0.14832000000000001</c:v>
                </c:pt>
                <c:pt idx="2">
                  <c:v>-8.652E-2</c:v>
                </c:pt>
                <c:pt idx="3">
                  <c:v>-2.4719999999999999E-2</c:v>
                </c:pt>
                <c:pt idx="4">
                  <c:v>3.7080000000000002E-2</c:v>
                </c:pt>
                <c:pt idx="5">
                  <c:v>9.8879999999999996E-2</c:v>
                </c:pt>
                <c:pt idx="6">
                  <c:v>0.16067999999999999</c:v>
                </c:pt>
                <c:pt idx="7">
                  <c:v>0.22247999999999998</c:v>
                </c:pt>
                <c:pt idx="8">
                  <c:v>0.28427999999999998</c:v>
                </c:pt>
                <c:pt idx="9">
                  <c:v>0.34608</c:v>
                </c:pt>
                <c:pt idx="10">
                  <c:v>0.40787999999999996</c:v>
                </c:pt>
                <c:pt idx="11">
                  <c:v>0.46967999999999999</c:v>
                </c:pt>
                <c:pt idx="12">
                  <c:v>0.53147999999999995</c:v>
                </c:pt>
                <c:pt idx="13">
                  <c:v>0.59328000000000003</c:v>
                </c:pt>
                <c:pt idx="14">
                  <c:v>0.65508</c:v>
                </c:pt>
                <c:pt idx="15">
                  <c:v>0.71687999999999996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854960"/>
        <c:axId val="369847512"/>
      </c:lineChart>
      <c:catAx>
        <c:axId val="36985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</a:t>
                </a:r>
                <a:r>
                  <a:rPr lang="en-US" baseline="0"/>
                  <a:t> (F)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847512"/>
        <c:crosses val="autoZero"/>
        <c:auto val="1"/>
        <c:lblAlgn val="ctr"/>
        <c:lblOffset val="100"/>
        <c:noMultiLvlLbl val="0"/>
      </c:catAx>
      <c:valAx>
        <c:axId val="36984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Change</a:t>
                </a:r>
                <a:r>
                  <a:rPr lang="en-US" baseline="0"/>
                  <a:t> in Length (in.)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85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 vs length change (titanium)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 vs length change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'Titanium Thermal'!$A$6:$A$21</c:f>
              <c:numCache>
                <c:formatCode>General</c:formatCode>
                <c:ptCount val="1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</c:numCache>
            </c:numRef>
          </c:cat>
          <c:val>
            <c:numRef>
              <c:f>'Titanium Thermal'!$C$6:$C$21</c:f>
              <c:numCache>
                <c:formatCode>General</c:formatCode>
                <c:ptCount val="16"/>
                <c:pt idx="0">
                  <c:v>-0.109956</c:v>
                </c:pt>
                <c:pt idx="1">
                  <c:v>-7.7615999999999991E-2</c:v>
                </c:pt>
                <c:pt idx="2">
                  <c:v>-4.5275999999999997E-2</c:v>
                </c:pt>
                <c:pt idx="3">
                  <c:v>-1.2936E-2</c:v>
                </c:pt>
                <c:pt idx="4">
                  <c:v>1.9403999999999998E-2</c:v>
                </c:pt>
                <c:pt idx="5">
                  <c:v>5.1743999999999998E-2</c:v>
                </c:pt>
                <c:pt idx="6">
                  <c:v>8.4083999999999992E-2</c:v>
                </c:pt>
                <c:pt idx="7">
                  <c:v>0.116424</c:v>
                </c:pt>
                <c:pt idx="8">
                  <c:v>0.14876400000000001</c:v>
                </c:pt>
                <c:pt idx="9">
                  <c:v>0.18110399999999999</c:v>
                </c:pt>
                <c:pt idx="10">
                  <c:v>0.21344399999999999</c:v>
                </c:pt>
                <c:pt idx="11">
                  <c:v>0.245784</c:v>
                </c:pt>
                <c:pt idx="12">
                  <c:v>0.27812399999999998</c:v>
                </c:pt>
                <c:pt idx="13">
                  <c:v>0.31046399999999996</c:v>
                </c:pt>
                <c:pt idx="14">
                  <c:v>0.342804</c:v>
                </c:pt>
                <c:pt idx="15">
                  <c:v>0.37514399999999998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6193056"/>
        <c:axId val="326194624"/>
      </c:lineChart>
      <c:catAx>
        <c:axId val="326193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</a:t>
                </a:r>
                <a:r>
                  <a:rPr lang="en-US" baseline="0"/>
                  <a:t> (F)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194624"/>
        <c:crosses val="autoZero"/>
        <c:auto val="1"/>
        <c:lblAlgn val="ctr"/>
        <c:lblOffset val="100"/>
        <c:noMultiLvlLbl val="0"/>
      </c:catAx>
      <c:valAx>
        <c:axId val="32619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Change</a:t>
                </a:r>
                <a:r>
                  <a:rPr lang="en-US" baseline="0"/>
                  <a:t> in Length (in.)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193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4762</xdr:rowOff>
    </xdr:from>
    <xdr:to>
      <xdr:col>13</xdr:col>
      <xdr:colOff>0</xdr:colOff>
      <xdr:row>27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</xdr:colOff>
      <xdr:row>9</xdr:row>
      <xdr:rowOff>4762</xdr:rowOff>
    </xdr:from>
    <xdr:to>
      <xdr:col>13</xdr:col>
      <xdr:colOff>0</xdr:colOff>
      <xdr:row>24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4762</xdr:rowOff>
    </xdr:from>
    <xdr:to>
      <xdr:col>13</xdr:col>
      <xdr:colOff>0</xdr:colOff>
      <xdr:row>24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4762</xdr:rowOff>
    </xdr:from>
    <xdr:to>
      <xdr:col>13</xdr:col>
      <xdr:colOff>0</xdr:colOff>
      <xdr:row>24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4762</xdr:rowOff>
    </xdr:from>
    <xdr:to>
      <xdr:col>13</xdr:col>
      <xdr:colOff>0</xdr:colOff>
      <xdr:row>24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F6" sqref="F6"/>
    </sheetView>
  </sheetViews>
  <sheetFormatPr defaultRowHeight="15" x14ac:dyDescent="0.25"/>
  <cols>
    <col min="1" max="1" width="16.85546875" bestFit="1" customWidth="1"/>
    <col min="2" max="2" width="13.85546875" bestFit="1" customWidth="1"/>
    <col min="3" max="3" width="9.5703125" bestFit="1" customWidth="1"/>
    <col min="4" max="4" width="10.7109375" bestFit="1" customWidth="1"/>
    <col min="5" max="5" width="5" bestFit="1" customWidth="1"/>
    <col min="6" max="6" width="21.5703125" bestFit="1" customWidth="1"/>
    <col min="7" max="7" width="22.28515625" bestFit="1" customWidth="1"/>
  </cols>
  <sheetData>
    <row r="1" spans="1:6" x14ac:dyDescent="0.25">
      <c r="B1" t="s">
        <v>16</v>
      </c>
      <c r="C1" t="s">
        <v>17</v>
      </c>
      <c r="D1" t="s">
        <v>20</v>
      </c>
      <c r="E1" t="s">
        <v>19</v>
      </c>
      <c r="F1" t="s">
        <v>21</v>
      </c>
    </row>
    <row r="2" spans="1:6" x14ac:dyDescent="0.25">
      <c r="A2" t="s">
        <v>1</v>
      </c>
      <c r="B2" s="1">
        <v>10000000</v>
      </c>
      <c r="C2" s="1">
        <v>120000</v>
      </c>
      <c r="D2">
        <f>B2*$B$14</f>
        <v>1000000</v>
      </c>
      <c r="E2">
        <f>C2/D2</f>
        <v>0.12</v>
      </c>
      <c r="F2">
        <f>(SQRT(E2/3.14159265))*2</f>
        <v>0.39088200974565984</v>
      </c>
    </row>
    <row r="3" spans="1:6" x14ac:dyDescent="0.25">
      <c r="A3" t="s">
        <v>3</v>
      </c>
      <c r="B3" s="1">
        <v>30000000</v>
      </c>
      <c r="C3" s="1">
        <v>120000</v>
      </c>
      <c r="D3">
        <f>B3*$B$14</f>
        <v>3000000</v>
      </c>
      <c r="E3">
        <f>C3/D3</f>
        <v>0.04</v>
      </c>
      <c r="F3">
        <f>(SQRT(E3/3.14159265))*2</f>
        <v>0.22567583354803863</v>
      </c>
    </row>
    <row r="4" spans="1:6" x14ac:dyDescent="0.25">
      <c r="A4" t="s">
        <v>0</v>
      </c>
      <c r="B4" s="1">
        <v>15000000</v>
      </c>
      <c r="C4" s="1">
        <v>120000</v>
      </c>
      <c r="D4">
        <f>B4*$B$14</f>
        <v>1500000</v>
      </c>
      <c r="E4">
        <f>C4/D4</f>
        <v>0.08</v>
      </c>
      <c r="F4">
        <f>(SQRT(E4/3.14159265))*2</f>
        <v>0.31915382450348934</v>
      </c>
    </row>
    <row r="5" spans="1:6" x14ac:dyDescent="0.25">
      <c r="A5" t="s">
        <v>2</v>
      </c>
      <c r="B5" s="1">
        <v>12000000</v>
      </c>
      <c r="C5" s="1">
        <v>120000</v>
      </c>
      <c r="D5">
        <f>B5*$B$14</f>
        <v>1200000</v>
      </c>
      <c r="E5">
        <f>C5/D5</f>
        <v>0.1</v>
      </c>
      <c r="F5">
        <f>(SQRT(E5/3.14159265))*2</f>
        <v>0.35682482343442012</v>
      </c>
    </row>
    <row r="7" spans="1:6" x14ac:dyDescent="0.25">
      <c r="A7" t="s">
        <v>5</v>
      </c>
      <c r="B7" s="2" t="s">
        <v>6</v>
      </c>
      <c r="C7" t="s">
        <v>18</v>
      </c>
    </row>
    <row r="9" spans="1:6" x14ac:dyDescent="0.25">
      <c r="A9" t="s">
        <v>4</v>
      </c>
      <c r="B9">
        <v>60</v>
      </c>
      <c r="C9" t="s">
        <v>12</v>
      </c>
    </row>
    <row r="10" spans="1:6" x14ac:dyDescent="0.25">
      <c r="A10" t="s">
        <v>7</v>
      </c>
      <c r="B10" s="1">
        <v>120000</v>
      </c>
      <c r="C10" t="s">
        <v>13</v>
      </c>
    </row>
    <row r="11" spans="1:6" x14ac:dyDescent="0.25">
      <c r="A11" t="s">
        <v>8</v>
      </c>
      <c r="B11">
        <v>25</v>
      </c>
      <c r="C11" t="s">
        <v>14</v>
      </c>
    </row>
    <row r="12" spans="1:6" x14ac:dyDescent="0.25">
      <c r="A12" t="s">
        <v>9</v>
      </c>
      <c r="B12" s="3">
        <v>0.1</v>
      </c>
    </row>
    <row r="13" spans="1:6" x14ac:dyDescent="0.25">
      <c r="A13" t="s">
        <v>10</v>
      </c>
      <c r="B13">
        <f>(B11*B12)+B11</f>
        <v>27.5</v>
      </c>
      <c r="C13" t="s">
        <v>15</v>
      </c>
    </row>
    <row r="14" spans="1:6" x14ac:dyDescent="0.25">
      <c r="A14" t="s">
        <v>11</v>
      </c>
      <c r="B14">
        <f>(B13-B11)/B11</f>
        <v>0.1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32" sqref="J32"/>
    </sheetView>
  </sheetViews>
  <sheetFormatPr defaultRowHeight="15" x14ac:dyDescent="0.25"/>
  <cols>
    <col min="1" max="1" width="20.28515625" bestFit="1" customWidth="1"/>
    <col min="2" max="2" width="11" customWidth="1"/>
    <col min="3" max="3" width="9.7109375" bestFit="1" customWidth="1"/>
    <col min="5" max="5" width="11.42578125" bestFit="1" customWidth="1"/>
  </cols>
  <sheetData>
    <row r="1" spans="1:5" x14ac:dyDescent="0.25">
      <c r="A1" s="2" t="s">
        <v>49</v>
      </c>
      <c r="B1" s="2">
        <v>68</v>
      </c>
      <c r="C1" t="s">
        <v>50</v>
      </c>
      <c r="E1" s="2" t="s">
        <v>43</v>
      </c>
    </row>
    <row r="2" spans="1:5" x14ac:dyDescent="0.25">
      <c r="A2" s="2" t="s">
        <v>57</v>
      </c>
      <c r="B2">
        <v>5.3900000000000001E-6</v>
      </c>
      <c r="C2" t="s">
        <v>46</v>
      </c>
    </row>
    <row r="3" spans="1:5" x14ac:dyDescent="0.25">
      <c r="A3" t="s">
        <v>51</v>
      </c>
      <c r="B3">
        <v>300</v>
      </c>
      <c r="C3" t="s">
        <v>53</v>
      </c>
      <c r="D3" t="s">
        <v>52</v>
      </c>
    </row>
    <row r="5" spans="1:5" x14ac:dyDescent="0.25">
      <c r="A5" t="s">
        <v>44</v>
      </c>
      <c r="B5" s="2" t="s">
        <v>48</v>
      </c>
      <c r="C5" s="2" t="s">
        <v>47</v>
      </c>
    </row>
    <row r="6" spans="1:5" x14ac:dyDescent="0.25">
      <c r="A6">
        <v>0</v>
      </c>
      <c r="B6">
        <f>A6-$B$1</f>
        <v>-68</v>
      </c>
      <c r="C6">
        <f>$B$2*$B$3*B6</f>
        <v>-0.109956</v>
      </c>
      <c r="E6" t="s">
        <v>56</v>
      </c>
    </row>
    <row r="7" spans="1:5" x14ac:dyDescent="0.25">
      <c r="A7">
        <v>20</v>
      </c>
      <c r="B7">
        <f t="shared" ref="B7:B21" si="0">A7-$B$1</f>
        <v>-48</v>
      </c>
      <c r="C7">
        <f t="shared" ref="C7:C21" si="1">$B$2*$B$3*B7</f>
        <v>-7.7615999999999991E-2</v>
      </c>
    </row>
    <row r="8" spans="1:5" x14ac:dyDescent="0.25">
      <c r="A8">
        <v>40</v>
      </c>
      <c r="B8">
        <f t="shared" si="0"/>
        <v>-28</v>
      </c>
      <c r="C8">
        <f t="shared" si="1"/>
        <v>-4.5275999999999997E-2</v>
      </c>
    </row>
    <row r="9" spans="1:5" x14ac:dyDescent="0.25">
      <c r="A9">
        <v>60</v>
      </c>
      <c r="B9">
        <f t="shared" si="0"/>
        <v>-8</v>
      </c>
      <c r="C9">
        <f t="shared" si="1"/>
        <v>-1.2936E-2</v>
      </c>
    </row>
    <row r="10" spans="1:5" x14ac:dyDescent="0.25">
      <c r="A10">
        <v>80</v>
      </c>
      <c r="B10">
        <f t="shared" si="0"/>
        <v>12</v>
      </c>
      <c r="C10">
        <f t="shared" si="1"/>
        <v>1.9403999999999998E-2</v>
      </c>
    </row>
    <row r="11" spans="1:5" x14ac:dyDescent="0.25">
      <c r="A11">
        <v>100</v>
      </c>
      <c r="B11">
        <f t="shared" si="0"/>
        <v>32</v>
      </c>
      <c r="C11">
        <f t="shared" si="1"/>
        <v>5.1743999999999998E-2</v>
      </c>
    </row>
    <row r="12" spans="1:5" x14ac:dyDescent="0.25">
      <c r="A12">
        <v>120</v>
      </c>
      <c r="B12">
        <f t="shared" si="0"/>
        <v>52</v>
      </c>
      <c r="C12">
        <f t="shared" si="1"/>
        <v>8.4083999999999992E-2</v>
      </c>
    </row>
    <row r="13" spans="1:5" x14ac:dyDescent="0.25">
      <c r="A13">
        <v>140</v>
      </c>
      <c r="B13">
        <f t="shared" si="0"/>
        <v>72</v>
      </c>
      <c r="C13">
        <f t="shared" si="1"/>
        <v>0.116424</v>
      </c>
    </row>
    <row r="14" spans="1:5" x14ac:dyDescent="0.25">
      <c r="A14">
        <v>160</v>
      </c>
      <c r="B14">
        <f t="shared" si="0"/>
        <v>92</v>
      </c>
      <c r="C14">
        <f t="shared" si="1"/>
        <v>0.14876400000000001</v>
      </c>
    </row>
    <row r="15" spans="1:5" x14ac:dyDescent="0.25">
      <c r="A15">
        <v>180</v>
      </c>
      <c r="B15">
        <f t="shared" si="0"/>
        <v>112</v>
      </c>
      <c r="C15">
        <f t="shared" si="1"/>
        <v>0.18110399999999999</v>
      </c>
    </row>
    <row r="16" spans="1:5" x14ac:dyDescent="0.25">
      <c r="A16">
        <v>200</v>
      </c>
      <c r="B16">
        <f t="shared" si="0"/>
        <v>132</v>
      </c>
      <c r="C16">
        <f t="shared" si="1"/>
        <v>0.21344399999999999</v>
      </c>
    </row>
    <row r="17" spans="1:3" x14ac:dyDescent="0.25">
      <c r="A17">
        <v>220</v>
      </c>
      <c r="B17">
        <f t="shared" si="0"/>
        <v>152</v>
      </c>
      <c r="C17">
        <f t="shared" si="1"/>
        <v>0.245784</v>
      </c>
    </row>
    <row r="18" spans="1:3" x14ac:dyDescent="0.25">
      <c r="A18">
        <v>240</v>
      </c>
      <c r="B18">
        <f t="shared" si="0"/>
        <v>172</v>
      </c>
      <c r="C18">
        <f t="shared" si="1"/>
        <v>0.27812399999999998</v>
      </c>
    </row>
    <row r="19" spans="1:3" x14ac:dyDescent="0.25">
      <c r="A19">
        <v>260</v>
      </c>
      <c r="B19">
        <f t="shared" si="0"/>
        <v>192</v>
      </c>
      <c r="C19">
        <f t="shared" si="1"/>
        <v>0.31046399999999996</v>
      </c>
    </row>
    <row r="20" spans="1:3" x14ac:dyDescent="0.25">
      <c r="A20">
        <v>280</v>
      </c>
      <c r="B20">
        <f t="shared" si="0"/>
        <v>212</v>
      </c>
      <c r="C20">
        <f t="shared" si="1"/>
        <v>0.342804</v>
      </c>
    </row>
    <row r="21" spans="1:3" x14ac:dyDescent="0.25">
      <c r="A21" s="2">
        <v>300</v>
      </c>
      <c r="B21">
        <f t="shared" si="0"/>
        <v>232</v>
      </c>
      <c r="C21">
        <f t="shared" si="1"/>
        <v>0.37514399999999998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E3" sqref="E3"/>
    </sheetView>
  </sheetViews>
  <sheetFormatPr defaultRowHeight="15" x14ac:dyDescent="0.25"/>
  <cols>
    <col min="1" max="1" width="13.5703125" bestFit="1" customWidth="1"/>
    <col min="2" max="2" width="11" bestFit="1" customWidth="1"/>
    <col min="3" max="3" width="10" bestFit="1" customWidth="1"/>
    <col min="4" max="4" width="10.7109375" bestFit="1" customWidth="1"/>
  </cols>
  <sheetData>
    <row r="1" spans="1:4" x14ac:dyDescent="0.25">
      <c r="A1" t="s">
        <v>60</v>
      </c>
      <c r="B1" t="s">
        <v>69</v>
      </c>
      <c r="C1" t="s">
        <v>70</v>
      </c>
      <c r="D1" t="s">
        <v>20</v>
      </c>
    </row>
    <row r="2" spans="1:4" x14ac:dyDescent="0.25">
      <c r="A2" s="5">
        <v>2</v>
      </c>
      <c r="B2" s="5">
        <f>0.5*A2</f>
        <v>1</v>
      </c>
      <c r="C2">
        <f>3.14159265*(B2)^2</f>
        <v>3.1415926500000002</v>
      </c>
      <c r="D2">
        <f>120000/C2</f>
        <v>38197.186385701527</v>
      </c>
    </row>
    <row r="3" spans="1:4" x14ac:dyDescent="0.25">
      <c r="A3" s="6">
        <v>1.75</v>
      </c>
      <c r="B3" s="5">
        <f t="shared" ref="B3:B15" si="0">0.5*A3</f>
        <v>0.875</v>
      </c>
      <c r="C3">
        <f t="shared" ref="C3:C15" si="1">3.14159265*(B3)^2</f>
        <v>2.4052818726562504</v>
      </c>
      <c r="D3">
        <f>120000/C3</f>
        <v>49890.202626222403</v>
      </c>
    </row>
    <row r="4" spans="1:4" x14ac:dyDescent="0.25">
      <c r="A4" s="6">
        <v>1.5</v>
      </c>
      <c r="B4" s="5">
        <f t="shared" si="0"/>
        <v>0.75</v>
      </c>
      <c r="C4">
        <f t="shared" si="1"/>
        <v>1.7671458656250001</v>
      </c>
      <c r="D4">
        <f t="shared" ref="D3:D15" si="2">120000/C4</f>
        <v>67906.109130136058</v>
      </c>
    </row>
    <row r="5" spans="1:4" x14ac:dyDescent="0.25">
      <c r="A5" s="6">
        <v>1.25</v>
      </c>
      <c r="B5" s="5">
        <f t="shared" si="0"/>
        <v>0.625</v>
      </c>
      <c r="C5">
        <f t="shared" si="1"/>
        <v>1.22718462890625</v>
      </c>
      <c r="D5">
        <f t="shared" si="2"/>
        <v>97784.797147395919</v>
      </c>
    </row>
    <row r="6" spans="1:4" x14ac:dyDescent="0.25">
      <c r="A6" s="6">
        <v>1</v>
      </c>
      <c r="B6" s="5">
        <f t="shared" si="0"/>
        <v>0.5</v>
      </c>
      <c r="C6">
        <f t="shared" si="1"/>
        <v>0.78539816250000005</v>
      </c>
      <c r="D6">
        <f t="shared" si="2"/>
        <v>152788.74554280611</v>
      </c>
    </row>
    <row r="7" spans="1:4" x14ac:dyDescent="0.25">
      <c r="A7" s="6">
        <v>0.75</v>
      </c>
      <c r="B7" s="5">
        <f t="shared" si="0"/>
        <v>0.375</v>
      </c>
      <c r="C7">
        <f t="shared" si="1"/>
        <v>0.44178646640625002</v>
      </c>
      <c r="D7">
        <f t="shared" si="2"/>
        <v>271624.43652054423</v>
      </c>
    </row>
    <row r="8" spans="1:4" x14ac:dyDescent="0.25">
      <c r="A8" s="6">
        <v>0.5</v>
      </c>
      <c r="B8" s="5">
        <f t="shared" si="0"/>
        <v>0.25</v>
      </c>
      <c r="C8">
        <f t="shared" si="1"/>
        <v>0.19634954062500001</v>
      </c>
      <c r="D8">
        <f t="shared" si="2"/>
        <v>611154.98217122443</v>
      </c>
    </row>
    <row r="9" spans="1:4" x14ac:dyDescent="0.25">
      <c r="A9" s="6">
        <v>0.375</v>
      </c>
      <c r="B9" s="5">
        <f t="shared" si="0"/>
        <v>0.1875</v>
      </c>
      <c r="C9">
        <f t="shared" si="1"/>
        <v>0.11044661660156251</v>
      </c>
      <c r="D9">
        <f t="shared" si="2"/>
        <v>1086497.7460821769</v>
      </c>
    </row>
    <row r="10" spans="1:4" x14ac:dyDescent="0.25">
      <c r="A10" s="6">
        <v>0.25</v>
      </c>
      <c r="B10" s="5">
        <f t="shared" si="0"/>
        <v>0.125</v>
      </c>
      <c r="C10">
        <f t="shared" si="1"/>
        <v>4.9087385156250003E-2</v>
      </c>
      <c r="D10">
        <f t="shared" si="2"/>
        <v>2444619.9286848977</v>
      </c>
    </row>
    <row r="11" spans="1:4" x14ac:dyDescent="0.25">
      <c r="A11" s="6">
        <v>0.1875</v>
      </c>
      <c r="B11" s="5">
        <f t="shared" si="0"/>
        <v>9.375E-2</v>
      </c>
      <c r="C11">
        <f t="shared" si="1"/>
        <v>2.7611654150390626E-2</v>
      </c>
      <c r="D11">
        <f t="shared" si="2"/>
        <v>4345990.9843287077</v>
      </c>
    </row>
    <row r="12" spans="1:4" x14ac:dyDescent="0.25">
      <c r="A12" s="6">
        <v>0.125</v>
      </c>
      <c r="B12" s="5">
        <f t="shared" si="0"/>
        <v>6.25E-2</v>
      </c>
      <c r="C12">
        <f t="shared" si="1"/>
        <v>1.2271846289062501E-2</v>
      </c>
      <c r="D12">
        <f t="shared" si="2"/>
        <v>9778479.7147395909</v>
      </c>
    </row>
    <row r="13" spans="1:4" x14ac:dyDescent="0.25">
      <c r="A13" s="6">
        <v>6.25E-2</v>
      </c>
      <c r="B13" s="5">
        <f t="shared" si="0"/>
        <v>3.125E-2</v>
      </c>
      <c r="C13">
        <f t="shared" si="1"/>
        <v>3.0679615722656252E-3</v>
      </c>
      <c r="D13">
        <f t="shared" si="2"/>
        <v>39113918.858958364</v>
      </c>
    </row>
    <row r="14" spans="1:4" x14ac:dyDescent="0.25">
      <c r="A14" s="6">
        <v>3.125E-2</v>
      </c>
      <c r="B14" s="5">
        <f t="shared" si="0"/>
        <v>1.5625E-2</v>
      </c>
      <c r="C14">
        <f t="shared" si="1"/>
        <v>7.669903930664063E-4</v>
      </c>
      <c r="D14">
        <f t="shared" si="2"/>
        <v>156455675.43583345</v>
      </c>
    </row>
    <row r="15" spans="1:4" x14ac:dyDescent="0.25">
      <c r="A15" s="6">
        <v>1.5625E-2</v>
      </c>
      <c r="B15" s="5">
        <f t="shared" si="0"/>
        <v>7.8125E-3</v>
      </c>
      <c r="C15">
        <f t="shared" si="1"/>
        <v>1.9174759826660158E-4</v>
      </c>
      <c r="D15">
        <f t="shared" si="2"/>
        <v>625822701.74333382</v>
      </c>
    </row>
    <row r="19" spans="1:1" x14ac:dyDescent="0.25">
      <c r="A19" s="2"/>
    </row>
    <row r="20" spans="1:1" x14ac:dyDescent="0.25">
      <c r="A20" s="2"/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27" sqref="H27"/>
    </sheetView>
  </sheetViews>
  <sheetFormatPr defaultRowHeight="15" x14ac:dyDescent="0.25"/>
  <cols>
    <col min="1" max="1" width="13.5703125" bestFit="1" customWidth="1"/>
    <col min="2" max="2" width="6.140625" bestFit="1" customWidth="1"/>
    <col min="3" max="4" width="9.42578125" bestFit="1" customWidth="1"/>
    <col min="7" max="7" width="19.7109375" bestFit="1" customWidth="1"/>
  </cols>
  <sheetData>
    <row r="1" spans="1:9" x14ac:dyDescent="0.25">
      <c r="A1" t="s">
        <v>60</v>
      </c>
    </row>
    <row r="2" spans="1:9" x14ac:dyDescent="0.25">
      <c r="A2" s="5">
        <v>2</v>
      </c>
      <c r="B2" t="b">
        <v>0</v>
      </c>
      <c r="C2" t="s">
        <v>22</v>
      </c>
    </row>
    <row r="3" spans="1:9" x14ac:dyDescent="0.25">
      <c r="A3" s="6">
        <v>1.75</v>
      </c>
      <c r="B3" t="b">
        <v>0</v>
      </c>
      <c r="C3" t="s">
        <v>22</v>
      </c>
    </row>
    <row r="4" spans="1:9" x14ac:dyDescent="0.25">
      <c r="A4" s="6">
        <v>1.5</v>
      </c>
      <c r="B4" t="b">
        <v>0</v>
      </c>
      <c r="C4" t="s">
        <v>22</v>
      </c>
      <c r="G4" t="s">
        <v>1</v>
      </c>
    </row>
    <row r="5" spans="1:9" x14ac:dyDescent="0.25">
      <c r="A5" s="6">
        <v>1.25</v>
      </c>
      <c r="B5" t="b">
        <v>0</v>
      </c>
      <c r="C5" t="s">
        <v>22</v>
      </c>
      <c r="G5" t="s">
        <v>24</v>
      </c>
      <c r="H5" s="7" t="s">
        <v>58</v>
      </c>
      <c r="I5" t="s">
        <v>25</v>
      </c>
    </row>
    <row r="6" spans="1:9" x14ac:dyDescent="0.25">
      <c r="A6" s="6">
        <v>1</v>
      </c>
      <c r="B6" t="b">
        <v>0</v>
      </c>
      <c r="C6" t="s">
        <v>22</v>
      </c>
    </row>
    <row r="7" spans="1:9" x14ac:dyDescent="0.25">
      <c r="A7" s="6">
        <v>0.75</v>
      </c>
      <c r="B7" t="b">
        <v>0</v>
      </c>
      <c r="C7" t="s">
        <v>22</v>
      </c>
    </row>
    <row r="8" spans="1:9" x14ac:dyDescent="0.25">
      <c r="A8" s="6">
        <v>0.5</v>
      </c>
      <c r="B8" t="b">
        <v>1</v>
      </c>
      <c r="C8" t="s">
        <v>59</v>
      </c>
    </row>
    <row r="9" spans="1:9" x14ac:dyDescent="0.25">
      <c r="A9" s="6">
        <v>0.375</v>
      </c>
      <c r="B9" t="b">
        <v>0</v>
      </c>
      <c r="C9" t="s">
        <v>23</v>
      </c>
    </row>
    <row r="10" spans="1:9" x14ac:dyDescent="0.25">
      <c r="A10" s="6">
        <v>0.25</v>
      </c>
      <c r="B10" t="b">
        <v>0</v>
      </c>
      <c r="C10" t="s">
        <v>23</v>
      </c>
    </row>
    <row r="11" spans="1:9" x14ac:dyDescent="0.25">
      <c r="A11" s="6">
        <v>0.1875</v>
      </c>
      <c r="B11" t="b">
        <v>0</v>
      </c>
      <c r="C11" t="s">
        <v>23</v>
      </c>
    </row>
    <row r="12" spans="1:9" x14ac:dyDescent="0.25">
      <c r="A12" s="6">
        <v>0.125</v>
      </c>
      <c r="B12" t="b">
        <v>0</v>
      </c>
      <c r="C12" t="s">
        <v>23</v>
      </c>
    </row>
    <row r="13" spans="1:9" x14ac:dyDescent="0.25">
      <c r="A13" s="6">
        <v>6.25E-2</v>
      </c>
      <c r="B13" t="b">
        <v>0</v>
      </c>
      <c r="C13" t="s">
        <v>23</v>
      </c>
    </row>
    <row r="14" spans="1:9" x14ac:dyDescent="0.25">
      <c r="A14" s="6">
        <v>3.125E-2</v>
      </c>
      <c r="B14" t="b">
        <v>0</v>
      </c>
      <c r="C14" t="s">
        <v>23</v>
      </c>
    </row>
    <row r="15" spans="1:9" x14ac:dyDescent="0.25">
      <c r="A15" s="6">
        <v>1.5625E-2</v>
      </c>
      <c r="B15" t="b">
        <v>0</v>
      </c>
      <c r="C15" t="s">
        <v>23</v>
      </c>
    </row>
    <row r="16" spans="1:9" x14ac:dyDescent="0.25">
      <c r="A16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A2" sqref="A2"/>
    </sheetView>
  </sheetViews>
  <sheetFormatPr defaultRowHeight="15" x14ac:dyDescent="0.25"/>
  <cols>
    <col min="1" max="1" width="13.5703125" bestFit="1" customWidth="1"/>
    <col min="2" max="2" width="6.140625" bestFit="1" customWidth="1"/>
    <col min="3" max="4" width="9.42578125" bestFit="1" customWidth="1"/>
    <col min="7" max="7" width="19.7109375" bestFit="1" customWidth="1"/>
  </cols>
  <sheetData>
    <row r="1" spans="1:9" x14ac:dyDescent="0.25">
      <c r="A1" s="5" t="s">
        <v>60</v>
      </c>
    </row>
    <row r="2" spans="1:9" x14ac:dyDescent="0.25">
      <c r="A2" s="5">
        <v>2</v>
      </c>
      <c r="B2" t="b">
        <v>0</v>
      </c>
      <c r="C2" t="s">
        <v>22</v>
      </c>
    </row>
    <row r="3" spans="1:9" x14ac:dyDescent="0.25">
      <c r="A3" s="6">
        <v>1.75</v>
      </c>
      <c r="B3" t="b">
        <v>0</v>
      </c>
      <c r="C3" t="s">
        <v>22</v>
      </c>
    </row>
    <row r="4" spans="1:9" x14ac:dyDescent="0.25">
      <c r="A4" s="6">
        <v>1.5</v>
      </c>
      <c r="B4" t="b">
        <v>0</v>
      </c>
      <c r="C4" t="s">
        <v>22</v>
      </c>
      <c r="G4" t="s">
        <v>26</v>
      </c>
    </row>
    <row r="5" spans="1:9" x14ac:dyDescent="0.25">
      <c r="A5" s="6">
        <v>1.25</v>
      </c>
      <c r="B5" t="b">
        <v>0</v>
      </c>
      <c r="C5" t="s">
        <v>22</v>
      </c>
      <c r="G5" t="s">
        <v>24</v>
      </c>
      <c r="H5" s="4" t="s">
        <v>61</v>
      </c>
      <c r="I5" t="s">
        <v>27</v>
      </c>
    </row>
    <row r="6" spans="1:9" x14ac:dyDescent="0.25">
      <c r="A6" s="6">
        <v>1</v>
      </c>
      <c r="B6" t="b">
        <v>0</v>
      </c>
      <c r="C6" t="s">
        <v>22</v>
      </c>
    </row>
    <row r="7" spans="1:9" x14ac:dyDescent="0.25">
      <c r="A7" s="6">
        <v>0.75</v>
      </c>
      <c r="B7" t="b">
        <v>0</v>
      </c>
      <c r="C7" t="s">
        <v>22</v>
      </c>
    </row>
    <row r="8" spans="1:9" x14ac:dyDescent="0.25">
      <c r="A8" s="6">
        <v>0.5</v>
      </c>
      <c r="B8" t="b">
        <v>0</v>
      </c>
      <c r="C8" t="s">
        <v>22</v>
      </c>
    </row>
    <row r="9" spans="1:9" x14ac:dyDescent="0.25">
      <c r="A9" s="6">
        <v>0.375</v>
      </c>
      <c r="B9" t="b">
        <v>0</v>
      </c>
      <c r="C9" t="s">
        <v>22</v>
      </c>
    </row>
    <row r="10" spans="1:9" x14ac:dyDescent="0.25">
      <c r="A10" s="6">
        <v>0.25</v>
      </c>
      <c r="B10" t="b">
        <v>1</v>
      </c>
      <c r="C10" t="s">
        <v>59</v>
      </c>
    </row>
    <row r="11" spans="1:9" x14ac:dyDescent="0.25">
      <c r="A11" s="6">
        <v>0.1875</v>
      </c>
      <c r="B11" t="b">
        <v>0</v>
      </c>
      <c r="C11" t="s">
        <v>23</v>
      </c>
    </row>
    <row r="12" spans="1:9" x14ac:dyDescent="0.25">
      <c r="A12" s="6">
        <v>0.125</v>
      </c>
      <c r="B12" t="b">
        <v>0</v>
      </c>
      <c r="C12" t="s">
        <v>23</v>
      </c>
    </row>
    <row r="13" spans="1:9" x14ac:dyDescent="0.25">
      <c r="A13" s="6">
        <v>6.25E-2</v>
      </c>
      <c r="B13" t="b">
        <v>0</v>
      </c>
      <c r="C13" t="s">
        <v>23</v>
      </c>
    </row>
    <row r="14" spans="1:9" x14ac:dyDescent="0.25">
      <c r="A14" s="6">
        <v>3.125E-2</v>
      </c>
      <c r="B14" t="b">
        <v>0</v>
      </c>
      <c r="C14" t="s">
        <v>23</v>
      </c>
    </row>
    <row r="15" spans="1:9" x14ac:dyDescent="0.25">
      <c r="A15" s="6">
        <v>1.5625E-2</v>
      </c>
      <c r="B15" t="b">
        <v>0</v>
      </c>
      <c r="C15" t="s">
        <v>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D1" sqref="D1"/>
    </sheetView>
  </sheetViews>
  <sheetFormatPr defaultRowHeight="15" x14ac:dyDescent="0.25"/>
  <cols>
    <col min="1" max="1" width="13.5703125" bestFit="1" customWidth="1"/>
    <col min="2" max="2" width="6.140625" bestFit="1" customWidth="1"/>
    <col min="3" max="4" width="9.42578125" bestFit="1" customWidth="1"/>
    <col min="7" max="7" width="19.7109375" bestFit="1" customWidth="1"/>
  </cols>
  <sheetData>
    <row r="1" spans="1:9" x14ac:dyDescent="0.25">
      <c r="A1" s="5" t="s">
        <v>60</v>
      </c>
    </row>
    <row r="2" spans="1:9" x14ac:dyDescent="0.25">
      <c r="A2" s="5">
        <v>2</v>
      </c>
      <c r="B2" t="b">
        <v>0</v>
      </c>
      <c r="C2" t="s">
        <v>22</v>
      </c>
    </row>
    <row r="3" spans="1:9" x14ac:dyDescent="0.25">
      <c r="A3" s="6">
        <v>1.75</v>
      </c>
      <c r="B3" t="b">
        <v>0</v>
      </c>
      <c r="C3" t="s">
        <v>22</v>
      </c>
    </row>
    <row r="4" spans="1:9" x14ac:dyDescent="0.25">
      <c r="A4" s="6">
        <v>1.5</v>
      </c>
      <c r="B4" t="b">
        <v>0</v>
      </c>
      <c r="C4" t="s">
        <v>22</v>
      </c>
      <c r="G4" t="s">
        <v>0</v>
      </c>
    </row>
    <row r="5" spans="1:9" x14ac:dyDescent="0.25">
      <c r="A5" s="6">
        <v>1.25</v>
      </c>
      <c r="B5" t="b">
        <v>0</v>
      </c>
      <c r="C5" t="s">
        <v>22</v>
      </c>
      <c r="G5" t="s">
        <v>24</v>
      </c>
      <c r="H5" s="4" t="s">
        <v>62</v>
      </c>
      <c r="I5" t="s">
        <v>27</v>
      </c>
    </row>
    <row r="6" spans="1:9" x14ac:dyDescent="0.25">
      <c r="A6" s="6">
        <v>1</v>
      </c>
      <c r="B6" t="b">
        <v>0</v>
      </c>
      <c r="C6" t="s">
        <v>22</v>
      </c>
    </row>
    <row r="7" spans="1:9" x14ac:dyDescent="0.25">
      <c r="A7" s="6">
        <v>0.75</v>
      </c>
      <c r="B7" t="b">
        <v>0</v>
      </c>
      <c r="C7" t="s">
        <v>22</v>
      </c>
    </row>
    <row r="8" spans="1:9" x14ac:dyDescent="0.25">
      <c r="A8" s="6">
        <v>0.5</v>
      </c>
      <c r="B8" t="b">
        <v>0</v>
      </c>
      <c r="C8" t="s">
        <v>22</v>
      </c>
    </row>
    <row r="9" spans="1:9" x14ac:dyDescent="0.25">
      <c r="A9" s="6">
        <v>0.375</v>
      </c>
      <c r="B9" t="b">
        <v>1</v>
      </c>
      <c r="C9" t="s">
        <v>59</v>
      </c>
    </row>
    <row r="10" spans="1:9" x14ac:dyDescent="0.25">
      <c r="A10" s="6">
        <v>0.25</v>
      </c>
      <c r="B10" t="b">
        <v>0</v>
      </c>
      <c r="C10" t="s">
        <v>23</v>
      </c>
    </row>
    <row r="11" spans="1:9" x14ac:dyDescent="0.25">
      <c r="A11" s="6">
        <v>0.1875</v>
      </c>
      <c r="B11" t="b">
        <v>0</v>
      </c>
      <c r="C11" t="s">
        <v>23</v>
      </c>
    </row>
    <row r="12" spans="1:9" x14ac:dyDescent="0.25">
      <c r="A12" s="6">
        <v>0.125</v>
      </c>
      <c r="B12" t="b">
        <v>0</v>
      </c>
      <c r="C12" t="s">
        <v>23</v>
      </c>
    </row>
    <row r="13" spans="1:9" x14ac:dyDescent="0.25">
      <c r="A13" s="6">
        <v>6.25E-2</v>
      </c>
      <c r="B13" t="b">
        <v>0</v>
      </c>
      <c r="C13" t="s">
        <v>23</v>
      </c>
    </row>
    <row r="14" spans="1:9" x14ac:dyDescent="0.25">
      <c r="A14" s="6">
        <v>3.125E-2</v>
      </c>
      <c r="B14" t="b">
        <v>0</v>
      </c>
      <c r="C14" t="s">
        <v>23</v>
      </c>
    </row>
    <row r="15" spans="1:9" x14ac:dyDescent="0.25">
      <c r="A15" s="6">
        <v>1.5625E-2</v>
      </c>
      <c r="B15" t="b">
        <v>0</v>
      </c>
      <c r="C15" t="s">
        <v>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B1" sqref="B1:C1"/>
    </sheetView>
  </sheetViews>
  <sheetFormatPr defaultRowHeight="15" x14ac:dyDescent="0.25"/>
  <cols>
    <col min="1" max="1" width="13.5703125" bestFit="1" customWidth="1"/>
    <col min="2" max="2" width="6.140625" bestFit="1" customWidth="1"/>
    <col min="3" max="4" width="9.42578125" bestFit="1" customWidth="1"/>
    <col min="7" max="7" width="19.7109375" bestFit="1" customWidth="1"/>
  </cols>
  <sheetData>
    <row r="1" spans="1:9" x14ac:dyDescent="0.25">
      <c r="A1" s="5" t="s">
        <v>60</v>
      </c>
    </row>
    <row r="2" spans="1:9" x14ac:dyDescent="0.25">
      <c r="A2" s="5">
        <v>2</v>
      </c>
      <c r="B2" t="b">
        <v>0</v>
      </c>
      <c r="C2" t="s">
        <v>22</v>
      </c>
    </row>
    <row r="3" spans="1:9" x14ac:dyDescent="0.25">
      <c r="A3" s="6">
        <v>1.75</v>
      </c>
      <c r="B3" t="b">
        <v>0</v>
      </c>
      <c r="C3" t="s">
        <v>22</v>
      </c>
    </row>
    <row r="4" spans="1:9" x14ac:dyDescent="0.25">
      <c r="A4" s="6">
        <v>1.5</v>
      </c>
      <c r="B4" t="b">
        <v>0</v>
      </c>
      <c r="C4" t="s">
        <v>22</v>
      </c>
      <c r="G4" t="s">
        <v>2</v>
      </c>
    </row>
    <row r="5" spans="1:9" x14ac:dyDescent="0.25">
      <c r="A5" s="6">
        <v>1.25</v>
      </c>
      <c r="B5" t="b">
        <v>0</v>
      </c>
      <c r="C5" t="s">
        <v>22</v>
      </c>
      <c r="G5" t="s">
        <v>24</v>
      </c>
      <c r="H5" s="4" t="s">
        <v>62</v>
      </c>
      <c r="I5" t="s">
        <v>27</v>
      </c>
    </row>
    <row r="6" spans="1:9" x14ac:dyDescent="0.25">
      <c r="A6" s="6">
        <v>1</v>
      </c>
      <c r="B6" t="b">
        <v>0</v>
      </c>
      <c r="C6" t="s">
        <v>22</v>
      </c>
    </row>
    <row r="7" spans="1:9" x14ac:dyDescent="0.25">
      <c r="A7" s="6">
        <v>0.75</v>
      </c>
      <c r="B7" t="b">
        <v>0</v>
      </c>
      <c r="C7" t="s">
        <v>22</v>
      </c>
    </row>
    <row r="8" spans="1:9" x14ac:dyDescent="0.25">
      <c r="A8" s="6">
        <v>0.5</v>
      </c>
      <c r="B8" t="b">
        <v>0</v>
      </c>
      <c r="C8" t="s">
        <v>22</v>
      </c>
    </row>
    <row r="9" spans="1:9" x14ac:dyDescent="0.25">
      <c r="A9" s="6">
        <v>0.375</v>
      </c>
      <c r="B9" t="b">
        <v>1</v>
      </c>
      <c r="C9" t="s">
        <v>59</v>
      </c>
    </row>
    <row r="10" spans="1:9" x14ac:dyDescent="0.25">
      <c r="A10" s="6">
        <v>0.25</v>
      </c>
      <c r="B10" t="b">
        <v>0</v>
      </c>
      <c r="C10" t="s">
        <v>23</v>
      </c>
    </row>
    <row r="11" spans="1:9" x14ac:dyDescent="0.25">
      <c r="A11" s="6">
        <v>0.1875</v>
      </c>
      <c r="B11" t="b">
        <v>0</v>
      </c>
      <c r="C11" t="s">
        <v>23</v>
      </c>
    </row>
    <row r="12" spans="1:9" x14ac:dyDescent="0.25">
      <c r="A12" s="6">
        <v>0.125</v>
      </c>
      <c r="B12" t="b">
        <v>0</v>
      </c>
      <c r="C12" t="s">
        <v>23</v>
      </c>
    </row>
    <row r="13" spans="1:9" x14ac:dyDescent="0.25">
      <c r="A13" s="6">
        <v>6.25E-2</v>
      </c>
      <c r="B13" t="b">
        <v>0</v>
      </c>
      <c r="C13" t="s">
        <v>23</v>
      </c>
    </row>
    <row r="14" spans="1:9" x14ac:dyDescent="0.25">
      <c r="A14" s="6">
        <v>3.125E-2</v>
      </c>
      <c r="B14" t="b">
        <v>0</v>
      </c>
      <c r="C14" t="s">
        <v>23</v>
      </c>
    </row>
    <row r="15" spans="1:9" x14ac:dyDescent="0.25">
      <c r="A15" s="6">
        <v>1.5625E-2</v>
      </c>
      <c r="B15" t="b">
        <v>0</v>
      </c>
      <c r="C15" t="s">
        <v>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>
      <selection activeCell="B20" sqref="B20"/>
    </sheetView>
  </sheetViews>
  <sheetFormatPr defaultRowHeight="15" x14ac:dyDescent="0.25"/>
  <cols>
    <col min="1" max="1" width="18.42578125" bestFit="1" customWidth="1"/>
    <col min="2" max="2" width="12" bestFit="1" customWidth="1"/>
    <col min="5" max="5" width="13.85546875" bestFit="1" customWidth="1"/>
  </cols>
  <sheetData>
    <row r="1" spans="1:6" x14ac:dyDescent="0.25">
      <c r="A1" t="s">
        <v>28</v>
      </c>
      <c r="E1" t="s">
        <v>35</v>
      </c>
    </row>
    <row r="2" spans="1:6" x14ac:dyDescent="0.25">
      <c r="A2" t="s">
        <v>29</v>
      </c>
      <c r="B2">
        <v>60</v>
      </c>
      <c r="E2" t="s">
        <v>39</v>
      </c>
      <c r="F2">
        <v>0.32</v>
      </c>
    </row>
    <row r="3" spans="1:6" x14ac:dyDescent="0.25">
      <c r="A3" t="s">
        <v>30</v>
      </c>
      <c r="B3">
        <f>B2*2000</f>
        <v>120000</v>
      </c>
      <c r="E3" t="s">
        <v>40</v>
      </c>
      <c r="F3">
        <v>0.3</v>
      </c>
    </row>
    <row r="4" spans="1:6" x14ac:dyDescent="0.25">
      <c r="A4" t="s">
        <v>31</v>
      </c>
      <c r="B4">
        <v>25</v>
      </c>
      <c r="E4" t="s">
        <v>41</v>
      </c>
      <c r="F4">
        <v>0.34</v>
      </c>
    </row>
    <row r="5" spans="1:6" x14ac:dyDescent="0.25">
      <c r="A5" t="s">
        <v>32</v>
      </c>
      <c r="B5" s="3">
        <v>0.1</v>
      </c>
      <c r="E5" t="s">
        <v>42</v>
      </c>
      <c r="F5">
        <v>0.32</v>
      </c>
    </row>
    <row r="6" spans="1:6" x14ac:dyDescent="0.25">
      <c r="A6" t="s">
        <v>33</v>
      </c>
      <c r="B6">
        <f>(B4*B5)+B4</f>
        <v>27.5</v>
      </c>
    </row>
    <row r="7" spans="1:6" x14ac:dyDescent="0.25">
      <c r="A7" t="s">
        <v>11</v>
      </c>
      <c r="B7">
        <f>(B6-B4)/B4</f>
        <v>0.1</v>
      </c>
    </row>
    <row r="8" spans="1:6" x14ac:dyDescent="0.25">
      <c r="A8" t="s">
        <v>34</v>
      </c>
      <c r="B8" s="8">
        <v>0.5</v>
      </c>
      <c r="C8" t="s">
        <v>36</v>
      </c>
    </row>
    <row r="9" spans="1:6" x14ac:dyDescent="0.25">
      <c r="B9" s="8">
        <v>0.25</v>
      </c>
      <c r="C9" t="s">
        <v>63</v>
      </c>
    </row>
    <row r="10" spans="1:6" x14ac:dyDescent="0.25">
      <c r="B10" s="8">
        <v>0.375</v>
      </c>
      <c r="C10" t="s">
        <v>37</v>
      </c>
    </row>
    <row r="11" spans="1:6" x14ac:dyDescent="0.25">
      <c r="B11" s="8">
        <v>0.375</v>
      </c>
      <c r="C11" t="s">
        <v>38</v>
      </c>
    </row>
    <row r="12" spans="1:6" x14ac:dyDescent="0.25">
      <c r="A12" t="s">
        <v>64</v>
      </c>
      <c r="B12">
        <f>3.14159265*(B8/2)^2</f>
        <v>0.19634954062500001</v>
      </c>
      <c r="C12" t="s">
        <v>36</v>
      </c>
    </row>
    <row r="13" spans="1:6" x14ac:dyDescent="0.25">
      <c r="B13">
        <f t="shared" ref="B13:B15" si="0">3.14159265*(B9/2)^2</f>
        <v>4.9087385156250003E-2</v>
      </c>
      <c r="C13" t="s">
        <v>63</v>
      </c>
    </row>
    <row r="14" spans="1:6" x14ac:dyDescent="0.25">
      <c r="B14">
        <f t="shared" si="0"/>
        <v>0.11044661660156251</v>
      </c>
      <c r="C14" t="s">
        <v>37</v>
      </c>
    </row>
    <row r="15" spans="1:6" x14ac:dyDescent="0.25">
      <c r="B15">
        <f t="shared" si="0"/>
        <v>0.11044661660156251</v>
      </c>
      <c r="C15" t="s">
        <v>38</v>
      </c>
    </row>
    <row r="16" spans="1:6" x14ac:dyDescent="0.25">
      <c r="A16" t="s">
        <v>65</v>
      </c>
      <c r="B16">
        <f>$B$3/B12</f>
        <v>611154.98217122443</v>
      </c>
      <c r="C16" t="s">
        <v>36</v>
      </c>
    </row>
    <row r="17" spans="1:17" x14ac:dyDescent="0.25">
      <c r="B17">
        <f t="shared" ref="B17:B19" si="1">$B$3/B13</f>
        <v>2444619.9286848977</v>
      </c>
      <c r="C17" t="s">
        <v>63</v>
      </c>
    </row>
    <row r="18" spans="1:17" x14ac:dyDescent="0.25">
      <c r="B18">
        <f t="shared" si="1"/>
        <v>1086497.7460821769</v>
      </c>
      <c r="C18" t="s">
        <v>37</v>
      </c>
    </row>
    <row r="19" spans="1:17" x14ac:dyDescent="0.25">
      <c r="B19">
        <f t="shared" si="1"/>
        <v>1086497.7460821769</v>
      </c>
      <c r="C19" t="s">
        <v>38</v>
      </c>
    </row>
    <row r="20" spans="1:17" x14ac:dyDescent="0.25">
      <c r="A20" t="s">
        <v>66</v>
      </c>
      <c r="B20">
        <f>F2*$B$7</f>
        <v>3.2000000000000001E-2</v>
      </c>
      <c r="C20" t="s">
        <v>36</v>
      </c>
    </row>
    <row r="21" spans="1:17" x14ac:dyDescent="0.25">
      <c r="B21">
        <f t="shared" ref="B21:B23" si="2">F3*$B$7</f>
        <v>0.03</v>
      </c>
      <c r="C21" t="s">
        <v>63</v>
      </c>
    </row>
    <row r="22" spans="1:17" x14ac:dyDescent="0.25">
      <c r="B22">
        <f t="shared" si="2"/>
        <v>3.4000000000000002E-2</v>
      </c>
      <c r="C22" t="s">
        <v>37</v>
      </c>
      <c r="Q22" t="s">
        <v>71</v>
      </c>
    </row>
    <row r="23" spans="1:17" x14ac:dyDescent="0.25">
      <c r="B23">
        <f t="shared" si="2"/>
        <v>3.2000000000000001E-2</v>
      </c>
      <c r="C23" t="s">
        <v>38</v>
      </c>
    </row>
    <row r="24" spans="1:17" x14ac:dyDescent="0.25">
      <c r="A24" t="s">
        <v>67</v>
      </c>
      <c r="B24">
        <f>B16/$B$7</f>
        <v>6111549.8217122443</v>
      </c>
      <c r="C24" t="s">
        <v>36</v>
      </c>
    </row>
    <row r="25" spans="1:17" x14ac:dyDescent="0.25">
      <c r="B25">
        <f t="shared" ref="B25:B27" si="3">B17/$B$7</f>
        <v>24446199.286848977</v>
      </c>
      <c r="C25" t="s">
        <v>63</v>
      </c>
    </row>
    <row r="26" spans="1:17" x14ac:dyDescent="0.25">
      <c r="B26">
        <f t="shared" si="3"/>
        <v>10864977.460821768</v>
      </c>
      <c r="C26" t="s">
        <v>37</v>
      </c>
    </row>
    <row r="27" spans="1:17" x14ac:dyDescent="0.25">
      <c r="B27">
        <f t="shared" si="3"/>
        <v>10864977.460821768</v>
      </c>
      <c r="C27" t="s">
        <v>38</v>
      </c>
    </row>
    <row r="28" spans="1:17" x14ac:dyDescent="0.25">
      <c r="A28" t="s">
        <v>68</v>
      </c>
      <c r="B28">
        <f>B24*B20</f>
        <v>195569.59429479181</v>
      </c>
      <c r="C28" t="s">
        <v>36</v>
      </c>
    </row>
    <row r="29" spans="1:17" x14ac:dyDescent="0.25">
      <c r="B29">
        <f t="shared" ref="B29:B31" si="4">B25*B21</f>
        <v>733385.97860546934</v>
      </c>
      <c r="C29" t="s">
        <v>63</v>
      </c>
    </row>
    <row r="30" spans="1:17" x14ac:dyDescent="0.25">
      <c r="B30">
        <f t="shared" si="4"/>
        <v>369409.23366794013</v>
      </c>
      <c r="C30" t="s">
        <v>37</v>
      </c>
    </row>
    <row r="31" spans="1:17" x14ac:dyDescent="0.25">
      <c r="B31">
        <f t="shared" si="4"/>
        <v>347679.27874629659</v>
      </c>
      <c r="C31" t="s">
        <v>38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E2" sqref="E2"/>
    </sheetView>
  </sheetViews>
  <sheetFormatPr defaultRowHeight="15" x14ac:dyDescent="0.25"/>
  <cols>
    <col min="1" max="1" width="20.28515625" bestFit="1" customWidth="1"/>
    <col min="2" max="2" width="10" bestFit="1" customWidth="1"/>
    <col min="3" max="3" width="8.7109375" bestFit="1" customWidth="1"/>
    <col min="5" max="5" width="11.42578125" bestFit="1" customWidth="1"/>
  </cols>
  <sheetData>
    <row r="1" spans="1:5" x14ac:dyDescent="0.25">
      <c r="A1" s="2" t="s">
        <v>49</v>
      </c>
      <c r="B1" s="2">
        <v>68</v>
      </c>
      <c r="C1" t="s">
        <v>50</v>
      </c>
      <c r="E1" s="2" t="s">
        <v>43</v>
      </c>
    </row>
    <row r="2" spans="1:5" x14ac:dyDescent="0.25">
      <c r="A2" s="2" t="s">
        <v>45</v>
      </c>
      <c r="B2">
        <v>1.31E-5</v>
      </c>
      <c r="C2" t="s">
        <v>46</v>
      </c>
    </row>
    <row r="3" spans="1:5" x14ac:dyDescent="0.25">
      <c r="A3" t="s">
        <v>51</v>
      </c>
      <c r="B3">
        <v>300</v>
      </c>
      <c r="C3" t="s">
        <v>53</v>
      </c>
      <c r="D3" t="s">
        <v>52</v>
      </c>
    </row>
    <row r="5" spans="1:5" x14ac:dyDescent="0.25">
      <c r="A5" t="s">
        <v>44</v>
      </c>
      <c r="B5" s="2" t="s">
        <v>48</v>
      </c>
      <c r="C5" s="2" t="s">
        <v>47</v>
      </c>
    </row>
    <row r="6" spans="1:5" x14ac:dyDescent="0.25">
      <c r="A6">
        <v>0</v>
      </c>
      <c r="B6">
        <f>A6-$B$1</f>
        <v>-68</v>
      </c>
      <c r="C6">
        <f>$B$2*$B$3*B6</f>
        <v>-0.26724000000000003</v>
      </c>
    </row>
    <row r="7" spans="1:5" x14ac:dyDescent="0.25">
      <c r="A7">
        <v>20</v>
      </c>
      <c r="B7">
        <f t="shared" ref="B7:B21" si="0">A7-$B$1</f>
        <v>-48</v>
      </c>
      <c r="C7">
        <f t="shared" ref="C7:C21" si="1">$B$2*$B$3*B7</f>
        <v>-0.18864000000000003</v>
      </c>
    </row>
    <row r="8" spans="1:5" x14ac:dyDescent="0.25">
      <c r="A8">
        <v>40</v>
      </c>
      <c r="B8">
        <f t="shared" si="0"/>
        <v>-28</v>
      </c>
      <c r="C8">
        <f t="shared" si="1"/>
        <v>-0.11004000000000001</v>
      </c>
    </row>
    <row r="9" spans="1:5" x14ac:dyDescent="0.25">
      <c r="A9">
        <v>60</v>
      </c>
      <c r="B9">
        <f t="shared" si="0"/>
        <v>-8</v>
      </c>
      <c r="C9">
        <f t="shared" si="1"/>
        <v>-3.1440000000000003E-2</v>
      </c>
    </row>
    <row r="10" spans="1:5" x14ac:dyDescent="0.25">
      <c r="A10">
        <v>80</v>
      </c>
      <c r="B10">
        <f t="shared" si="0"/>
        <v>12</v>
      </c>
      <c r="C10">
        <f t="shared" si="1"/>
        <v>4.7160000000000007E-2</v>
      </c>
    </row>
    <row r="11" spans="1:5" x14ac:dyDescent="0.25">
      <c r="A11">
        <v>100</v>
      </c>
      <c r="B11">
        <f t="shared" si="0"/>
        <v>32</v>
      </c>
      <c r="C11">
        <f t="shared" si="1"/>
        <v>0.12576000000000001</v>
      </c>
    </row>
    <row r="12" spans="1:5" x14ac:dyDescent="0.25">
      <c r="A12">
        <v>120</v>
      </c>
      <c r="B12">
        <f t="shared" si="0"/>
        <v>52</v>
      </c>
      <c r="C12">
        <f t="shared" si="1"/>
        <v>0.20436000000000001</v>
      </c>
    </row>
    <row r="13" spans="1:5" x14ac:dyDescent="0.25">
      <c r="A13">
        <v>140</v>
      </c>
      <c r="B13">
        <f t="shared" si="0"/>
        <v>72</v>
      </c>
      <c r="C13">
        <f t="shared" si="1"/>
        <v>0.28296000000000004</v>
      </c>
    </row>
    <row r="14" spans="1:5" x14ac:dyDescent="0.25">
      <c r="A14">
        <v>160</v>
      </c>
      <c r="B14">
        <f t="shared" si="0"/>
        <v>92</v>
      </c>
      <c r="C14">
        <f t="shared" si="1"/>
        <v>0.36156000000000005</v>
      </c>
    </row>
    <row r="15" spans="1:5" x14ac:dyDescent="0.25">
      <c r="A15">
        <v>180</v>
      </c>
      <c r="B15">
        <f t="shared" si="0"/>
        <v>112</v>
      </c>
      <c r="C15">
        <f t="shared" si="1"/>
        <v>0.44016000000000005</v>
      </c>
    </row>
    <row r="16" spans="1:5" x14ac:dyDescent="0.25">
      <c r="A16">
        <v>200</v>
      </c>
      <c r="B16">
        <f t="shared" si="0"/>
        <v>132</v>
      </c>
      <c r="C16">
        <f t="shared" si="1"/>
        <v>0.51876</v>
      </c>
    </row>
    <row r="17" spans="1:3" x14ac:dyDescent="0.25">
      <c r="A17">
        <v>220</v>
      </c>
      <c r="B17">
        <f t="shared" si="0"/>
        <v>152</v>
      </c>
      <c r="C17">
        <f t="shared" si="1"/>
        <v>0.59736</v>
      </c>
    </row>
    <row r="18" spans="1:3" x14ac:dyDescent="0.25">
      <c r="A18">
        <v>240</v>
      </c>
      <c r="B18">
        <f t="shared" si="0"/>
        <v>172</v>
      </c>
      <c r="C18">
        <f t="shared" si="1"/>
        <v>0.67596000000000001</v>
      </c>
    </row>
    <row r="19" spans="1:3" x14ac:dyDescent="0.25">
      <c r="A19">
        <v>260</v>
      </c>
      <c r="B19">
        <f t="shared" si="0"/>
        <v>192</v>
      </c>
      <c r="C19">
        <f t="shared" si="1"/>
        <v>0.75456000000000012</v>
      </c>
    </row>
    <row r="20" spans="1:3" x14ac:dyDescent="0.25">
      <c r="A20">
        <v>280</v>
      </c>
      <c r="B20">
        <f t="shared" si="0"/>
        <v>212</v>
      </c>
      <c r="C20">
        <f t="shared" si="1"/>
        <v>0.83316000000000012</v>
      </c>
    </row>
    <row r="21" spans="1:3" x14ac:dyDescent="0.25">
      <c r="A21" s="2">
        <v>300</v>
      </c>
      <c r="B21">
        <f t="shared" si="0"/>
        <v>232</v>
      </c>
      <c r="C21">
        <f t="shared" si="1"/>
        <v>0.91176000000000013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" sqref="B2"/>
    </sheetView>
  </sheetViews>
  <sheetFormatPr defaultRowHeight="15" x14ac:dyDescent="0.25"/>
  <cols>
    <col min="1" max="1" width="20.28515625" bestFit="1" customWidth="1"/>
    <col min="2" max="2" width="11" customWidth="1"/>
    <col min="3" max="3" width="9.7109375" bestFit="1" customWidth="1"/>
    <col min="5" max="5" width="11.42578125" bestFit="1" customWidth="1"/>
  </cols>
  <sheetData>
    <row r="1" spans="1:5" x14ac:dyDescent="0.25">
      <c r="A1" s="2" t="s">
        <v>49</v>
      </c>
      <c r="B1" s="2">
        <v>68</v>
      </c>
      <c r="C1" t="s">
        <v>50</v>
      </c>
      <c r="E1" s="2" t="s">
        <v>43</v>
      </c>
    </row>
    <row r="2" spans="1:5" x14ac:dyDescent="0.25">
      <c r="A2" s="2" t="s">
        <v>54</v>
      </c>
      <c r="B2">
        <v>7.2200000000000003E-6</v>
      </c>
      <c r="C2" t="s">
        <v>46</v>
      </c>
    </row>
    <row r="3" spans="1:5" x14ac:dyDescent="0.25">
      <c r="A3" t="s">
        <v>51</v>
      </c>
      <c r="B3">
        <v>300</v>
      </c>
      <c r="C3" t="s">
        <v>53</v>
      </c>
      <c r="D3" t="s">
        <v>52</v>
      </c>
    </row>
    <row r="5" spans="1:5" x14ac:dyDescent="0.25">
      <c r="A5" t="s">
        <v>44</v>
      </c>
      <c r="B5" s="2" t="s">
        <v>48</v>
      </c>
      <c r="C5" s="2" t="s">
        <v>47</v>
      </c>
    </row>
    <row r="6" spans="1:5" x14ac:dyDescent="0.25">
      <c r="A6">
        <v>0</v>
      </c>
      <c r="B6">
        <f>A6-$B$1</f>
        <v>-68</v>
      </c>
      <c r="C6">
        <f>$B$2*$B$3*B6</f>
        <v>-0.147288</v>
      </c>
    </row>
    <row r="7" spans="1:5" x14ac:dyDescent="0.25">
      <c r="A7">
        <v>20</v>
      </c>
      <c r="B7">
        <f t="shared" ref="B7:B21" si="0">A7-$B$1</f>
        <v>-48</v>
      </c>
      <c r="C7">
        <f t="shared" ref="C7:C21" si="1">$B$2*$B$3*B7</f>
        <v>-0.103968</v>
      </c>
    </row>
    <row r="8" spans="1:5" x14ac:dyDescent="0.25">
      <c r="A8">
        <v>40</v>
      </c>
      <c r="B8">
        <f t="shared" si="0"/>
        <v>-28</v>
      </c>
      <c r="C8">
        <f t="shared" si="1"/>
        <v>-6.0648000000000001E-2</v>
      </c>
    </row>
    <row r="9" spans="1:5" x14ac:dyDescent="0.25">
      <c r="A9">
        <v>60</v>
      </c>
      <c r="B9">
        <f t="shared" si="0"/>
        <v>-8</v>
      </c>
      <c r="C9">
        <f t="shared" si="1"/>
        <v>-1.7328E-2</v>
      </c>
    </row>
    <row r="10" spans="1:5" x14ac:dyDescent="0.25">
      <c r="A10">
        <v>80</v>
      </c>
      <c r="B10">
        <f t="shared" si="0"/>
        <v>12</v>
      </c>
      <c r="C10">
        <f t="shared" si="1"/>
        <v>2.5992000000000001E-2</v>
      </c>
    </row>
    <row r="11" spans="1:5" x14ac:dyDescent="0.25">
      <c r="A11">
        <v>100</v>
      </c>
      <c r="B11">
        <f t="shared" si="0"/>
        <v>32</v>
      </c>
      <c r="C11">
        <f t="shared" si="1"/>
        <v>6.9311999999999999E-2</v>
      </c>
    </row>
    <row r="12" spans="1:5" x14ac:dyDescent="0.25">
      <c r="A12">
        <v>120</v>
      </c>
      <c r="B12">
        <f t="shared" si="0"/>
        <v>52</v>
      </c>
      <c r="C12">
        <f t="shared" si="1"/>
        <v>0.112632</v>
      </c>
    </row>
    <row r="13" spans="1:5" x14ac:dyDescent="0.25">
      <c r="A13">
        <v>140</v>
      </c>
      <c r="B13">
        <f t="shared" si="0"/>
        <v>72</v>
      </c>
      <c r="C13">
        <f t="shared" si="1"/>
        <v>0.15595200000000001</v>
      </c>
    </row>
    <row r="14" spans="1:5" x14ac:dyDescent="0.25">
      <c r="A14">
        <v>160</v>
      </c>
      <c r="B14">
        <f t="shared" si="0"/>
        <v>92</v>
      </c>
      <c r="C14">
        <f t="shared" si="1"/>
        <v>0.199272</v>
      </c>
    </row>
    <row r="15" spans="1:5" x14ac:dyDescent="0.25">
      <c r="A15">
        <v>180</v>
      </c>
      <c r="B15">
        <f t="shared" si="0"/>
        <v>112</v>
      </c>
      <c r="C15">
        <f t="shared" si="1"/>
        <v>0.242592</v>
      </c>
    </row>
    <row r="16" spans="1:5" x14ac:dyDescent="0.25">
      <c r="A16">
        <v>200</v>
      </c>
      <c r="B16">
        <f t="shared" si="0"/>
        <v>132</v>
      </c>
      <c r="C16">
        <f t="shared" si="1"/>
        <v>0.285912</v>
      </c>
    </row>
    <row r="17" spans="1:3" x14ac:dyDescent="0.25">
      <c r="A17">
        <v>220</v>
      </c>
      <c r="B17">
        <f t="shared" si="0"/>
        <v>152</v>
      </c>
      <c r="C17">
        <f t="shared" si="1"/>
        <v>0.32923199999999997</v>
      </c>
    </row>
    <row r="18" spans="1:3" x14ac:dyDescent="0.25">
      <c r="A18">
        <v>240</v>
      </c>
      <c r="B18">
        <f t="shared" si="0"/>
        <v>172</v>
      </c>
      <c r="C18">
        <f t="shared" si="1"/>
        <v>0.37255199999999999</v>
      </c>
    </row>
    <row r="19" spans="1:3" x14ac:dyDescent="0.25">
      <c r="A19">
        <v>260</v>
      </c>
      <c r="B19">
        <f t="shared" si="0"/>
        <v>192</v>
      </c>
      <c r="C19">
        <f t="shared" si="1"/>
        <v>0.41587200000000002</v>
      </c>
    </row>
    <row r="20" spans="1:3" x14ac:dyDescent="0.25">
      <c r="A20">
        <v>280</v>
      </c>
      <c r="B20">
        <f t="shared" si="0"/>
        <v>212</v>
      </c>
      <c r="C20">
        <f t="shared" si="1"/>
        <v>0.45919199999999999</v>
      </c>
    </row>
    <row r="21" spans="1:3" x14ac:dyDescent="0.25">
      <c r="A21" s="2">
        <v>300</v>
      </c>
      <c r="B21">
        <f t="shared" si="0"/>
        <v>232</v>
      </c>
      <c r="C21">
        <f t="shared" si="1"/>
        <v>0.50251199999999996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E3" sqref="E3"/>
    </sheetView>
  </sheetViews>
  <sheetFormatPr defaultRowHeight="15" x14ac:dyDescent="0.25"/>
  <cols>
    <col min="1" max="1" width="20.28515625" bestFit="1" customWidth="1"/>
    <col min="2" max="2" width="10" bestFit="1" customWidth="1"/>
    <col min="3" max="3" width="8.7109375" bestFit="1" customWidth="1"/>
    <col min="5" max="5" width="11.42578125" bestFit="1" customWidth="1"/>
  </cols>
  <sheetData>
    <row r="1" spans="1:5" x14ac:dyDescent="0.25">
      <c r="A1" s="2" t="s">
        <v>49</v>
      </c>
      <c r="B1" s="2">
        <v>68</v>
      </c>
      <c r="C1" t="s">
        <v>50</v>
      </c>
      <c r="E1" s="2" t="s">
        <v>43</v>
      </c>
    </row>
    <row r="2" spans="1:5" x14ac:dyDescent="0.25">
      <c r="A2" s="2" t="s">
        <v>55</v>
      </c>
      <c r="B2">
        <v>1.03E-5</v>
      </c>
      <c r="C2" t="s">
        <v>46</v>
      </c>
    </row>
    <row r="3" spans="1:5" x14ac:dyDescent="0.25">
      <c r="A3" t="s">
        <v>51</v>
      </c>
      <c r="B3">
        <v>300</v>
      </c>
      <c r="C3" t="s">
        <v>53</v>
      </c>
      <c r="D3" t="s">
        <v>52</v>
      </c>
    </row>
    <row r="5" spans="1:5" x14ac:dyDescent="0.25">
      <c r="A5" t="s">
        <v>44</v>
      </c>
      <c r="B5" s="2" t="s">
        <v>48</v>
      </c>
      <c r="C5" s="2" t="s">
        <v>47</v>
      </c>
    </row>
    <row r="6" spans="1:5" x14ac:dyDescent="0.25">
      <c r="A6">
        <v>0</v>
      </c>
      <c r="B6">
        <f>A6-$B$1</f>
        <v>-68</v>
      </c>
      <c r="C6">
        <f>$B$2*$B$3*B6</f>
        <v>-0.21012</v>
      </c>
    </row>
    <row r="7" spans="1:5" x14ac:dyDescent="0.25">
      <c r="A7">
        <v>20</v>
      </c>
      <c r="B7">
        <f t="shared" ref="B7:B21" si="0">A7-$B$1</f>
        <v>-48</v>
      </c>
      <c r="C7">
        <f t="shared" ref="C7:C21" si="1">$B$2*$B$3*B7</f>
        <v>-0.14832000000000001</v>
      </c>
    </row>
    <row r="8" spans="1:5" x14ac:dyDescent="0.25">
      <c r="A8">
        <v>40</v>
      </c>
      <c r="B8">
        <f t="shared" si="0"/>
        <v>-28</v>
      </c>
      <c r="C8">
        <f t="shared" si="1"/>
        <v>-8.652E-2</v>
      </c>
    </row>
    <row r="9" spans="1:5" x14ac:dyDescent="0.25">
      <c r="A9">
        <v>60</v>
      </c>
      <c r="B9">
        <f t="shared" si="0"/>
        <v>-8</v>
      </c>
      <c r="C9">
        <f t="shared" si="1"/>
        <v>-2.4719999999999999E-2</v>
      </c>
    </row>
    <row r="10" spans="1:5" x14ac:dyDescent="0.25">
      <c r="A10">
        <v>80</v>
      </c>
      <c r="B10">
        <f t="shared" si="0"/>
        <v>12</v>
      </c>
      <c r="C10">
        <f t="shared" si="1"/>
        <v>3.7080000000000002E-2</v>
      </c>
    </row>
    <row r="11" spans="1:5" x14ac:dyDescent="0.25">
      <c r="A11">
        <v>100</v>
      </c>
      <c r="B11">
        <f t="shared" si="0"/>
        <v>32</v>
      </c>
      <c r="C11">
        <f t="shared" si="1"/>
        <v>9.8879999999999996E-2</v>
      </c>
    </row>
    <row r="12" spans="1:5" x14ac:dyDescent="0.25">
      <c r="A12">
        <v>120</v>
      </c>
      <c r="B12">
        <f t="shared" si="0"/>
        <v>52</v>
      </c>
      <c r="C12">
        <f t="shared" si="1"/>
        <v>0.16067999999999999</v>
      </c>
    </row>
    <row r="13" spans="1:5" x14ac:dyDescent="0.25">
      <c r="A13">
        <v>140</v>
      </c>
      <c r="B13">
        <f t="shared" si="0"/>
        <v>72</v>
      </c>
      <c r="C13">
        <f t="shared" si="1"/>
        <v>0.22247999999999998</v>
      </c>
    </row>
    <row r="14" spans="1:5" x14ac:dyDescent="0.25">
      <c r="A14">
        <v>160</v>
      </c>
      <c r="B14">
        <f t="shared" si="0"/>
        <v>92</v>
      </c>
      <c r="C14">
        <f t="shared" si="1"/>
        <v>0.28427999999999998</v>
      </c>
    </row>
    <row r="15" spans="1:5" x14ac:dyDescent="0.25">
      <c r="A15">
        <v>180</v>
      </c>
      <c r="B15">
        <f t="shared" si="0"/>
        <v>112</v>
      </c>
      <c r="C15">
        <f t="shared" si="1"/>
        <v>0.34608</v>
      </c>
    </row>
    <row r="16" spans="1:5" x14ac:dyDescent="0.25">
      <c r="A16">
        <v>200</v>
      </c>
      <c r="B16">
        <f t="shared" si="0"/>
        <v>132</v>
      </c>
      <c r="C16">
        <f t="shared" si="1"/>
        <v>0.40787999999999996</v>
      </c>
    </row>
    <row r="17" spans="1:6" x14ac:dyDescent="0.25">
      <c r="A17">
        <v>220</v>
      </c>
      <c r="B17">
        <f t="shared" si="0"/>
        <v>152</v>
      </c>
      <c r="C17">
        <f t="shared" si="1"/>
        <v>0.46967999999999999</v>
      </c>
    </row>
    <row r="18" spans="1:6" x14ac:dyDescent="0.25">
      <c r="A18">
        <v>240</v>
      </c>
      <c r="B18">
        <f t="shared" si="0"/>
        <v>172</v>
      </c>
      <c r="C18">
        <f t="shared" si="1"/>
        <v>0.53147999999999995</v>
      </c>
    </row>
    <row r="19" spans="1:6" x14ac:dyDescent="0.25">
      <c r="A19">
        <v>260</v>
      </c>
      <c r="B19">
        <f t="shared" si="0"/>
        <v>192</v>
      </c>
      <c r="C19">
        <f t="shared" si="1"/>
        <v>0.59328000000000003</v>
      </c>
    </row>
    <row r="20" spans="1:6" x14ac:dyDescent="0.25">
      <c r="A20">
        <v>280</v>
      </c>
      <c r="B20">
        <f t="shared" si="0"/>
        <v>212</v>
      </c>
      <c r="C20">
        <f t="shared" si="1"/>
        <v>0.65508</v>
      </c>
    </row>
    <row r="21" spans="1:6" x14ac:dyDescent="0.25">
      <c r="A21" s="2">
        <v>300</v>
      </c>
      <c r="B21">
        <f t="shared" si="0"/>
        <v>232</v>
      </c>
      <c r="C21">
        <f t="shared" si="1"/>
        <v>0.71687999999999996</v>
      </c>
    </row>
    <row r="22" spans="1:6" x14ac:dyDescent="0.25">
      <c r="F22" t="s">
        <v>56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Minimum Diameter</vt:lpstr>
      <vt:lpstr>Aluminum Diameter</vt:lpstr>
      <vt:lpstr>Steel Diameter</vt:lpstr>
      <vt:lpstr>Copper Diameter</vt:lpstr>
      <vt:lpstr>Titanium Diameter</vt:lpstr>
      <vt:lpstr>Stress Calculations</vt:lpstr>
      <vt:lpstr>Aluminum Thermal</vt:lpstr>
      <vt:lpstr>Steel Thermal</vt:lpstr>
      <vt:lpstr>Copper Thermal</vt:lpstr>
      <vt:lpstr>Titanium Thermal</vt:lpstr>
      <vt:lpstr>Fatigue Analysis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Ernst</dc:creator>
  <cp:lastModifiedBy>Michael Ernst</cp:lastModifiedBy>
  <dcterms:created xsi:type="dcterms:W3CDTF">2017-04-06T22:38:06Z</dcterms:created>
  <dcterms:modified xsi:type="dcterms:W3CDTF">2017-05-07T22:44:57Z</dcterms:modified>
</cp:coreProperties>
</file>